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\Google Drive\Poor Print\Content\Issues\2017-18\#25 - Resolution\"/>
    </mc:Choice>
  </mc:AlternateContent>
  <bookViews>
    <workbookView xWindow="0" yWindow="0" windowWidth="20490" windowHeight="7530" xr2:uid="{F0A4F780-79C9-4F7C-916A-FC3975292F23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9" i="1" l="1"/>
  <c r="D112" i="1"/>
  <c r="B77" i="1"/>
  <c r="B105" i="1"/>
  <c r="B102" i="1"/>
  <c r="B99" i="1"/>
  <c r="B96" i="1"/>
  <c r="B95" i="1"/>
  <c r="B104" i="1"/>
  <c r="B101" i="1"/>
  <c r="B98" i="1"/>
  <c r="B93" i="1"/>
  <c r="C91" i="1"/>
  <c r="D91" i="1"/>
  <c r="E91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B91" i="1"/>
  <c r="B71" i="1"/>
  <c r="B70" i="1"/>
  <c r="B80" i="1"/>
  <c r="B79" i="1"/>
  <c r="B76" i="1"/>
  <c r="B74" i="1"/>
  <c r="B73" i="1"/>
  <c r="B68" i="1"/>
  <c r="B67" i="1"/>
  <c r="C66" i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AD66" i="1"/>
  <c r="AE66" i="1"/>
  <c r="AF66" i="1"/>
  <c r="AG66" i="1"/>
  <c r="B66" i="1"/>
  <c r="B46" i="1"/>
  <c r="B45" i="1"/>
  <c r="B55" i="1"/>
  <c r="B54" i="1"/>
  <c r="B52" i="1"/>
  <c r="B51" i="1"/>
  <c r="B49" i="1"/>
  <c r="B48" i="1"/>
  <c r="B27" i="1"/>
  <c r="B24" i="1"/>
  <c r="B21" i="1"/>
  <c r="B20" i="1"/>
  <c r="B26" i="1"/>
  <c r="B23" i="1"/>
  <c r="C41" i="1"/>
  <c r="D41" i="1"/>
  <c r="E41" i="1"/>
  <c r="F41" i="1"/>
  <c r="G41" i="1"/>
  <c r="H41" i="1"/>
  <c r="I41" i="1"/>
  <c r="J41" i="1"/>
  <c r="K41" i="1"/>
  <c r="L41" i="1"/>
  <c r="M41" i="1"/>
  <c r="N41" i="1"/>
  <c r="O41" i="1"/>
  <c r="B41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AG16" i="1"/>
  <c r="AH16" i="1"/>
  <c r="AI16" i="1"/>
  <c r="AJ16" i="1"/>
  <c r="AK16" i="1"/>
  <c r="AL16" i="1"/>
  <c r="AM16" i="1"/>
  <c r="B16" i="1"/>
  <c r="B92" i="1" l="1"/>
  <c r="B42" i="1"/>
  <c r="B43" i="1" s="1"/>
  <c r="B17" i="1"/>
  <c r="B18" i="1" s="1"/>
</calcChain>
</file>

<file path=xl/sharedStrings.xml><?xml version="1.0" encoding="utf-8"?>
<sst xmlns="http://schemas.openxmlformats.org/spreadsheetml/2006/main" count="195" uniqueCount="139">
  <si>
    <t>Definitions</t>
  </si>
  <si>
    <t>No homoeroticism</t>
  </si>
  <si>
    <t>High homoeroticism: must involve some degree of male stripping.</t>
  </si>
  <si>
    <t>All I Want for Christmas is You</t>
  </si>
  <si>
    <t>Seconds</t>
  </si>
  <si>
    <t>Year</t>
  </si>
  <si>
    <t>Mild homoeroticism (Slightly 'camp'/homoerotic lyrics; low physical contact; camp dance moves; etc.)</t>
  </si>
  <si>
    <t>Medium homoeroticism (Very camp/homoerotic lyrics; suggestive physical contact; explicit flirting; etc.)</t>
  </si>
  <si>
    <t>00:00-00:35</t>
  </si>
  <si>
    <t>00:36-00:39</t>
  </si>
  <si>
    <t>00:40-00:47</t>
  </si>
  <si>
    <t>00:48-00:49</t>
  </si>
  <si>
    <t>00:50-00:56</t>
  </si>
  <si>
    <t>00:57-1:03</t>
  </si>
  <si>
    <t>Time region</t>
  </si>
  <si>
    <t>Homoeroticism score (H)</t>
  </si>
  <si>
    <t>No. of seconds (S)</t>
  </si>
  <si>
    <t>H*S</t>
  </si>
  <si>
    <t>01:17-01:18</t>
  </si>
  <si>
    <t>01:04-01:11</t>
  </si>
  <si>
    <t>01:12-01:16</t>
  </si>
  <si>
    <t>01:20-01:21</t>
  </si>
  <si>
    <t>01:23-01:25</t>
  </si>
  <si>
    <t>01:26-01:29</t>
  </si>
  <si>
    <t>01:31-01:32</t>
  </si>
  <si>
    <t>01:33-01:43</t>
  </si>
  <si>
    <t>01:44-01:45</t>
  </si>
  <si>
    <t>01:47-01:48</t>
  </si>
  <si>
    <t>01:58-2:07</t>
  </si>
  <si>
    <t>01:49-01:57</t>
  </si>
  <si>
    <t>2:08-2:18</t>
  </si>
  <si>
    <t>2:22-2:23</t>
  </si>
  <si>
    <t>2:20-2:21</t>
  </si>
  <si>
    <t>2:24-2:25</t>
  </si>
  <si>
    <t>2:26-2:29</t>
  </si>
  <si>
    <t>2:30-2:43</t>
  </si>
  <si>
    <t>2:44-2:45</t>
  </si>
  <si>
    <t>2:46-2:47</t>
  </si>
  <si>
    <t>2:48-2:53</t>
  </si>
  <si>
    <t>2:54-2:55</t>
  </si>
  <si>
    <t>2:56-2:57</t>
  </si>
  <si>
    <t>2:58-3:03</t>
  </si>
  <si>
    <t>3:04-3:06</t>
  </si>
  <si>
    <t>3:07-3:10</t>
  </si>
  <si>
    <t>03:11-3:14</t>
  </si>
  <si>
    <t>Time</t>
  </si>
  <si>
    <t>URL</t>
  </si>
  <si>
    <t>https://www.youtube.com/watch?v=FqGfvtJvaSg</t>
  </si>
  <si>
    <t>Sum [H*S]</t>
  </si>
  <si>
    <t>Santa Baby</t>
  </si>
  <si>
    <t>https://www.youtube.com/watch?v=syOoUZH9rVk</t>
  </si>
  <si>
    <t>00:00-00:23</t>
  </si>
  <si>
    <t>00:24-00:35</t>
  </si>
  <si>
    <t>00:36-1:04</t>
  </si>
  <si>
    <t>1:05-1:17</t>
  </si>
  <si>
    <t>1:18-1:21</t>
  </si>
  <si>
    <t>01:23-01:26</t>
  </si>
  <si>
    <t>01:27-01:30</t>
  </si>
  <si>
    <t>01:31-01:39</t>
  </si>
  <si>
    <t>01:40-01:44</t>
  </si>
  <si>
    <t>01:45-01:55</t>
  </si>
  <si>
    <t>01:56-02:49</t>
  </si>
  <si>
    <t>02:50-03:23</t>
  </si>
  <si>
    <t>03:24-03:35</t>
  </si>
  <si>
    <t>Th3/S</t>
  </si>
  <si>
    <t>Th2/S</t>
  </si>
  <si>
    <t>Th1/S</t>
  </si>
  <si>
    <t>Th0/S</t>
  </si>
  <si>
    <t>Sleigh Ride</t>
  </si>
  <si>
    <t>https://www.youtube.com/watch?v=i7nBkd4VH0M</t>
  </si>
  <si>
    <t>00:00-00:37</t>
  </si>
  <si>
    <t>00:38-00:40</t>
  </si>
  <si>
    <t>00:41-00:42</t>
  </si>
  <si>
    <t>00:47-00:51</t>
  </si>
  <si>
    <t>00:44-00:46</t>
  </si>
  <si>
    <t>00:52-00:53</t>
  </si>
  <si>
    <t>00:54-00:55</t>
  </si>
  <si>
    <t>1:10-1:12</t>
  </si>
  <si>
    <t>00:56-1:09</t>
  </si>
  <si>
    <t>1:13-1:22</t>
  </si>
  <si>
    <t>1:23-1:30</t>
  </si>
  <si>
    <t>01:31-01:53</t>
  </si>
  <si>
    <t>01:54-01:56</t>
  </si>
  <si>
    <t>01:57-2:10</t>
  </si>
  <si>
    <t>2:11-2:12</t>
  </si>
  <si>
    <t>02:13-02:15</t>
  </si>
  <si>
    <t>02:17-02:18</t>
  </si>
  <si>
    <t>02:19-02:22</t>
  </si>
  <si>
    <t>02:23-02:25</t>
  </si>
  <si>
    <t>02:26-02:33</t>
  </si>
  <si>
    <t>02:35-02:41</t>
  </si>
  <si>
    <t>02:42-02:43</t>
  </si>
  <si>
    <t>02:44-02:47</t>
  </si>
  <si>
    <t>02:48-02:49</t>
  </si>
  <si>
    <t>02:50-02:53</t>
  </si>
  <si>
    <t>03:02-03:03</t>
  </si>
  <si>
    <t>02:55-03:01</t>
  </si>
  <si>
    <t>03:04-03:10</t>
  </si>
  <si>
    <t>%</t>
  </si>
  <si>
    <t>Merry Xmas Everybody</t>
  </si>
  <si>
    <t>https://www.youtube.com/watch?v=-CwScuFup4E</t>
  </si>
  <si>
    <t>00:00-01:20</t>
  </si>
  <si>
    <t>01:21-01:24</t>
  </si>
  <si>
    <t>01:25-01:26</t>
  </si>
  <si>
    <t>01:43-01:44</t>
  </si>
  <si>
    <t>01:28-01:42</t>
  </si>
  <si>
    <t>01:45-01:58</t>
  </si>
  <si>
    <t>01:59-2:00</t>
  </si>
  <si>
    <t>2:01-2:03</t>
  </si>
  <si>
    <t>2:04-2:05</t>
  </si>
  <si>
    <t>2:06-2:13</t>
  </si>
  <si>
    <t>2:14-2:17</t>
  </si>
  <si>
    <t>02:18-02:28</t>
  </si>
  <si>
    <t>02:29-02:33</t>
  </si>
  <si>
    <t>02:34-02:35</t>
  </si>
  <si>
    <t>02:36-02:52</t>
  </si>
  <si>
    <t>03:06-03:12</t>
  </si>
  <si>
    <t>02:53-03:05</t>
  </si>
  <si>
    <t>03:13-03:42</t>
  </si>
  <si>
    <t>03:43-03:45</t>
  </si>
  <si>
    <t>2014: All I Want for Christmas is You</t>
  </si>
  <si>
    <t>2015: Santa Baby</t>
  </si>
  <si>
    <t>2016: Sleigh Ride</t>
  </si>
  <si>
    <t>2017: Merry Xmas Everybody</t>
  </si>
  <si>
    <t>% no homoeroticism</t>
  </si>
  <si>
    <t>% mild homoeroticism</t>
  </si>
  <si>
    <t>% medium homoeroticism</t>
  </si>
  <si>
    <t>% high homoeroticism</t>
  </si>
  <si>
    <t>Summaries</t>
  </si>
  <si>
    <t>Total homoeroticism Metric (THM)</t>
  </si>
  <si>
    <t>Total H0 seconds (TH0)</t>
  </si>
  <si>
    <t>Total H1 seconds (TH1)</t>
  </si>
  <si>
    <t>Total H2 seconds (TH2)</t>
  </si>
  <si>
    <t>Total H3 seconds (TH3)</t>
  </si>
  <si>
    <t>Total homoeroticism score (THM)</t>
  </si>
  <si>
    <t>Total homoeroticism score (THS)</t>
  </si>
  <si>
    <t>Total Homoeroticism Metric</t>
  </si>
  <si>
    <t>THM</t>
  </si>
  <si>
    <t>Spearman Rank Correlation Coefficient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</si>
</sst>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0" fillId="0" borderId="0" xfId="0" applyFont="1"/>
    <xf numFmtId="20" fontId="0" fillId="0" borderId="0" xfId="0" applyNumberFormat="1"/>
    <xf numFmtId="0" fontId="2" fillId="0" borderId="0" xfId="1"/>
    <xf numFmtId="0" fontId="1" fillId="0" borderId="1" xfId="0" applyFont="1" applyBorder="1"/>
    <xf numFmtId="0" fontId="0" fillId="0" borderId="1" xfId="0" applyBorder="1"/>
    <xf numFmtId="0" fontId="1" fillId="0" borderId="0" xfId="0" applyFont="1" applyBorder="1"/>
    <xf numFmtId="0" fontId="0" fillId="0" borderId="0" xfId="0" applyBorder="1"/>
    <xf numFmtId="0" fontId="0" fillId="0" borderId="2" xfId="0" applyBorder="1"/>
    <xf numFmtId="20" fontId="0" fillId="0" borderId="1" xfId="0" applyNumberFormat="1" applyBorder="1"/>
    <xf numFmtId="0" fontId="0" fillId="0" borderId="0" xfId="0" applyFill="1" applyBorder="1"/>
    <xf numFmtId="0" fontId="0" fillId="0" borderId="3" xfId="0" applyBorder="1"/>
    <xf numFmtId="0" fontId="3" fillId="0" borderId="0" xfId="0" applyFont="1"/>
    <xf numFmtId="0" fontId="1" fillId="0" borderId="4" xfId="0" applyFont="1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1" fillId="0" borderId="9" xfId="0" applyFont="1" applyBorder="1"/>
    <xf numFmtId="0" fontId="0" fillId="0" borderId="10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1" fillId="0" borderId="5" xfId="0" applyFont="1" applyBorder="1"/>
    <xf numFmtId="0" fontId="1" fillId="0" borderId="6" xfId="0" applyFont="1" applyBorder="1"/>
    <xf numFmtId="0" fontId="0" fillId="0" borderId="6" xfId="0" applyBorder="1"/>
    <xf numFmtId="0" fontId="0" fillId="0" borderId="16" xfId="0" applyBorder="1"/>
    <xf numFmtId="20" fontId="0" fillId="0" borderId="6" xfId="0" applyNumberForma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Where Did the Gay Go?</a:t>
            </a:r>
            <a:endParaRPr lang="en-GB" sz="1600" b="0" i="0" u="none" strike="noStrike" baseline="0">
              <a:effectLst/>
            </a:endParaRPr>
          </a:p>
          <a:p>
            <a:pPr>
              <a:defRPr/>
            </a:pPr>
            <a:r>
              <a:rPr lang="en-GB" sz="1100" b="0" i="0" u="none" strike="noStrike" baseline="0">
                <a:effectLst/>
              </a:rPr>
              <a:t>Breakdowns of Out Of The Blue Christmas Singles 2014-2017</a:t>
            </a:r>
            <a:endParaRPr lang="en-GB" sz="11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Sheet1!$A$110</c:f>
              <c:strCache>
                <c:ptCount val="1"/>
                <c:pt idx="0">
                  <c:v>% no homoeroticism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Sheet1!$B$109:$E$109</c:f>
              <c:strCache>
                <c:ptCount val="4"/>
                <c:pt idx="0">
                  <c:v>2014: All I Want for Christmas is You</c:v>
                </c:pt>
                <c:pt idx="1">
                  <c:v>2015: Santa Baby</c:v>
                </c:pt>
                <c:pt idx="2">
                  <c:v>2016: Sleigh Ride</c:v>
                </c:pt>
                <c:pt idx="3">
                  <c:v>2017: Merry Xmas Everybody</c:v>
                </c:pt>
              </c:strCache>
            </c:strRef>
          </c:cat>
          <c:val>
            <c:numRef>
              <c:f>Sheet1!$B$110:$E$110</c:f>
              <c:numCache>
                <c:formatCode>General</c:formatCode>
                <c:ptCount val="4"/>
                <c:pt idx="0">
                  <c:v>67.010309278350505</c:v>
                </c:pt>
                <c:pt idx="1">
                  <c:v>37.674418604651159</c:v>
                </c:pt>
                <c:pt idx="2">
                  <c:v>74.73684210526315</c:v>
                </c:pt>
                <c:pt idx="3">
                  <c:v>77.777777777777786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00-4BA7-86A6-33F3357D7454}"/>
            </c:ext>
          </c:extLst>
        </c:ser>
        <c:ser>
          <c:idx val="1"/>
          <c:order val="1"/>
          <c:tx>
            <c:strRef>
              <c:f>Sheet1!$A$111</c:f>
              <c:strCache>
                <c:ptCount val="1"/>
                <c:pt idx="0">
                  <c:v>% mild homoeroticism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Sheet1!$B$109:$E$109</c:f>
              <c:strCache>
                <c:ptCount val="4"/>
                <c:pt idx="0">
                  <c:v>2014: All I Want for Christmas is You</c:v>
                </c:pt>
                <c:pt idx="1">
                  <c:v>2015: Santa Baby</c:v>
                </c:pt>
                <c:pt idx="2">
                  <c:v>2016: Sleigh Ride</c:v>
                </c:pt>
                <c:pt idx="3">
                  <c:v>2017: Merry Xmas Everybody</c:v>
                </c:pt>
              </c:strCache>
            </c:strRef>
          </c:cat>
          <c:val>
            <c:numRef>
              <c:f>Sheet1!$B$111:$E$111</c:f>
              <c:numCache>
                <c:formatCode>General</c:formatCode>
                <c:ptCount val="4"/>
                <c:pt idx="0">
                  <c:v>26.288659793814436</c:v>
                </c:pt>
                <c:pt idx="1">
                  <c:v>38.604651162790695</c:v>
                </c:pt>
                <c:pt idx="2">
                  <c:v>12.105263157894736</c:v>
                </c:pt>
                <c:pt idx="3">
                  <c:v>16.888888888888889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00-4BA7-86A6-33F3357D7454}"/>
            </c:ext>
          </c:extLst>
        </c:ser>
        <c:ser>
          <c:idx val="2"/>
          <c:order val="2"/>
          <c:tx>
            <c:strRef>
              <c:f>Sheet1!$A$112</c:f>
              <c:strCache>
                <c:ptCount val="1"/>
                <c:pt idx="0">
                  <c:v>% medium homoeroticism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Sheet1!$B$109:$E$109</c:f>
              <c:strCache>
                <c:ptCount val="4"/>
                <c:pt idx="0">
                  <c:v>2014: All I Want for Christmas is You</c:v>
                </c:pt>
                <c:pt idx="1">
                  <c:v>2015: Santa Baby</c:v>
                </c:pt>
                <c:pt idx="2">
                  <c:v>2016: Sleigh Ride</c:v>
                </c:pt>
                <c:pt idx="3">
                  <c:v>2017: Merry Xmas Everybody</c:v>
                </c:pt>
              </c:strCache>
            </c:strRef>
          </c:cat>
          <c:val>
            <c:numRef>
              <c:f>Sheet1!$B$112:$E$112</c:f>
              <c:numCache>
                <c:formatCode>General</c:formatCode>
                <c:ptCount val="4"/>
                <c:pt idx="0">
                  <c:v>6.7010309278350517</c:v>
                </c:pt>
                <c:pt idx="1">
                  <c:v>21.395348837209301</c:v>
                </c:pt>
                <c:pt idx="2">
                  <c:v>5.7894736842105301</c:v>
                </c:pt>
                <c:pt idx="3">
                  <c:v>0.88888888888888884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C00-4BA7-86A6-33F3357D7454}"/>
            </c:ext>
          </c:extLst>
        </c:ser>
        <c:ser>
          <c:idx val="3"/>
          <c:order val="3"/>
          <c:tx>
            <c:strRef>
              <c:f>Sheet1!$A$113</c:f>
              <c:strCache>
                <c:ptCount val="1"/>
                <c:pt idx="0">
                  <c:v>% high homoeroticism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Sheet1!$B$109:$E$109</c:f>
              <c:strCache>
                <c:ptCount val="4"/>
                <c:pt idx="0">
                  <c:v>2014: All I Want for Christmas is You</c:v>
                </c:pt>
                <c:pt idx="1">
                  <c:v>2015: Santa Baby</c:v>
                </c:pt>
                <c:pt idx="2">
                  <c:v>2016: Sleigh Ride</c:v>
                </c:pt>
                <c:pt idx="3">
                  <c:v>2017: Merry Xmas Everybody</c:v>
                </c:pt>
              </c:strCache>
            </c:strRef>
          </c:cat>
          <c:val>
            <c:numRef>
              <c:f>Sheet1!$B$113:$E$113</c:f>
              <c:numCache>
                <c:formatCode>General</c:formatCode>
                <c:ptCount val="4"/>
                <c:pt idx="0">
                  <c:v>0</c:v>
                </c:pt>
                <c:pt idx="1">
                  <c:v>2.3255813953488373</c:v>
                </c:pt>
                <c:pt idx="2">
                  <c:v>7.3684210526315779</c:v>
                </c:pt>
                <c:pt idx="3">
                  <c:v>4.4444444444444446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C00-4BA7-86A6-33F3357D745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365194120"/>
        <c:axId val="365186576"/>
      </c:barChart>
      <c:catAx>
        <c:axId val="365194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186576"/>
        <c:crosses val="autoZero"/>
        <c:auto val="1"/>
        <c:lblAlgn val="ctr"/>
        <c:lblOffset val="100"/>
        <c:noMultiLvlLbl val="0"/>
      </c:catAx>
      <c:valAx>
        <c:axId val="365186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194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GB"/>
              <a:t>Homoeroticism scores in Out Of The Blue Christmas Singles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Sheet1!$A$117</c:f>
              <c:strCache>
                <c:ptCount val="1"/>
                <c:pt idx="0">
                  <c:v>Total Homoeroticism Metric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ash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Sheet1!$B$116:$E$116</c:f>
              <c:strCache>
                <c:ptCount val="4"/>
                <c:pt idx="0">
                  <c:v>2014: All I Want for Christmas is You</c:v>
                </c:pt>
                <c:pt idx="1">
                  <c:v>2015: Santa Baby</c:v>
                </c:pt>
                <c:pt idx="2">
                  <c:v>2016: Sleigh Ride</c:v>
                </c:pt>
                <c:pt idx="3">
                  <c:v>2017: Merry Xmas Everybody</c:v>
                </c:pt>
              </c:strCache>
            </c:strRef>
          </c:cat>
          <c:val>
            <c:numRef>
              <c:f>Sheet1!$B$117:$E$117</c:f>
              <c:numCache>
                <c:formatCode>General</c:formatCode>
                <c:ptCount val="4"/>
                <c:pt idx="0">
                  <c:v>0.39690721649484534</c:v>
                </c:pt>
                <c:pt idx="1">
                  <c:v>0.88372093023255816</c:v>
                </c:pt>
                <c:pt idx="2">
                  <c:v>0.45789473684210524</c:v>
                </c:pt>
                <c:pt idx="3">
                  <c:v>0.32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BF-4C30-98C0-0DC3B409B20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469641704"/>
        <c:axId val="469642032"/>
      </c:barChart>
      <c:catAx>
        <c:axId val="469641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642032"/>
        <c:crosses val="autoZero"/>
        <c:auto val="1"/>
        <c:lblAlgn val="ctr"/>
        <c:lblOffset val="100"/>
        <c:noMultiLvlLbl val="0"/>
      </c:catAx>
      <c:valAx>
        <c:axId val="469642032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69641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218516</xdr:colOff>
      <xdr:row>121</xdr:row>
      <xdr:rowOff>44824</xdr:rowOff>
    </xdr:from>
    <xdr:to>
      <xdr:col>9</xdr:col>
      <xdr:colOff>364193</xdr:colOff>
      <xdr:row>138</xdr:row>
      <xdr:rowOff>94129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8DFC0BE-5D33-40A9-BB99-4389A6DE09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184896</xdr:colOff>
      <xdr:row>121</xdr:row>
      <xdr:rowOff>163605</xdr:rowOff>
    </xdr:from>
    <xdr:to>
      <xdr:col>3</xdr:col>
      <xdr:colOff>778808</xdr:colOff>
      <xdr:row>136</xdr:row>
      <xdr:rowOff>49305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9CF53D9-445A-4831-96A4-1A0BF6965C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youtube.com/watch?v=i7nBkd4VH0M" TargetMode="External"/><Relationship Id="rId1" Type="http://schemas.openxmlformats.org/officeDocument/2006/relationships/hyperlink" Target="https://www.youtube.com/watch?v=FqGfvtJvaSg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75878-58D3-4674-BA24-E92E1FAC885F}">
  <dimension ref="A1:AM119"/>
  <sheetViews>
    <sheetView tabSelected="1" zoomScale="85" zoomScaleNormal="85" workbookViewId="0">
      <selection activeCell="V74" sqref="V74"/>
    </sheetView>
  </sheetViews>
  <sheetFormatPr defaultColWidth="13.28515625" defaultRowHeight="15" x14ac:dyDescent="0.25"/>
  <cols>
    <col min="1" max="1" width="33.140625" customWidth="1"/>
  </cols>
  <sheetData>
    <row r="1" spans="1:39" x14ac:dyDescent="0.25">
      <c r="A1" s="1" t="s">
        <v>0</v>
      </c>
    </row>
    <row r="2" spans="1:39" x14ac:dyDescent="0.25">
      <c r="A2" s="14">
        <v>0</v>
      </c>
      <c r="B2" s="15" t="s">
        <v>1</v>
      </c>
    </row>
    <row r="3" spans="1:39" x14ac:dyDescent="0.25">
      <c r="A3" s="15">
        <v>1</v>
      </c>
      <c r="B3" s="15" t="s">
        <v>6</v>
      </c>
    </row>
    <row r="4" spans="1:39" x14ac:dyDescent="0.25">
      <c r="A4" s="15">
        <v>2</v>
      </c>
      <c r="B4" s="15" t="s">
        <v>7</v>
      </c>
    </row>
    <row r="5" spans="1:39" x14ac:dyDescent="0.25">
      <c r="A5" s="15">
        <v>3</v>
      </c>
      <c r="B5" s="15" t="s">
        <v>2</v>
      </c>
    </row>
    <row r="6" spans="1:39" s="9" customFormat="1" ht="15.75" thickBot="1" x14ac:dyDescent="0.3"/>
    <row r="7" spans="1:39" s="8" customFormat="1" ht="15.75" thickTop="1" x14ac:dyDescent="0.25">
      <c r="A7" s="7" t="s">
        <v>3</v>
      </c>
    </row>
    <row r="8" spans="1:39" x14ac:dyDescent="0.25">
      <c r="A8" s="1" t="s">
        <v>46</v>
      </c>
      <c r="B8" s="4" t="s">
        <v>47</v>
      </c>
    </row>
    <row r="9" spans="1:39" x14ac:dyDescent="0.25">
      <c r="A9" s="2" t="s">
        <v>5</v>
      </c>
      <c r="B9">
        <v>2014</v>
      </c>
    </row>
    <row r="10" spans="1:39" x14ac:dyDescent="0.25">
      <c r="A10" s="2" t="s">
        <v>45</v>
      </c>
      <c r="B10" s="3">
        <v>0.13472222222222222</v>
      </c>
    </row>
    <row r="11" spans="1:39" x14ac:dyDescent="0.25">
      <c r="A11" t="s">
        <v>4</v>
      </c>
      <c r="B11">
        <v>194</v>
      </c>
    </row>
    <row r="13" spans="1:39" s="6" customFormat="1" x14ac:dyDescent="0.25">
      <c r="A13" s="6" t="s">
        <v>14</v>
      </c>
      <c r="B13" s="6" t="s">
        <v>8</v>
      </c>
      <c r="C13" s="6" t="s">
        <v>9</v>
      </c>
      <c r="D13" s="6" t="s">
        <v>10</v>
      </c>
      <c r="E13" s="6" t="s">
        <v>11</v>
      </c>
      <c r="F13" s="6" t="s">
        <v>12</v>
      </c>
      <c r="G13" s="6" t="s">
        <v>13</v>
      </c>
      <c r="H13" s="6" t="s">
        <v>19</v>
      </c>
      <c r="I13" s="6" t="s">
        <v>20</v>
      </c>
      <c r="J13" s="6" t="s">
        <v>18</v>
      </c>
      <c r="K13" s="10">
        <v>5.486111111111111E-2</v>
      </c>
      <c r="L13" s="6" t="s">
        <v>21</v>
      </c>
      <c r="M13" s="10">
        <v>5.6944444444444443E-2</v>
      </c>
      <c r="N13" s="6" t="s">
        <v>22</v>
      </c>
      <c r="O13" s="10" t="s">
        <v>23</v>
      </c>
      <c r="P13" s="10">
        <v>6.25E-2</v>
      </c>
      <c r="Q13" s="10" t="s">
        <v>24</v>
      </c>
      <c r="R13" s="10" t="s">
        <v>25</v>
      </c>
      <c r="S13" s="10" t="s">
        <v>26</v>
      </c>
      <c r="T13" s="10">
        <v>7.3611111111111113E-2</v>
      </c>
      <c r="U13" s="10" t="s">
        <v>27</v>
      </c>
      <c r="V13" s="10" t="s">
        <v>29</v>
      </c>
      <c r="W13" s="10" t="s">
        <v>28</v>
      </c>
      <c r="X13" s="10" t="s">
        <v>30</v>
      </c>
      <c r="Y13" s="10">
        <v>9.6527777777777768E-2</v>
      </c>
      <c r="Z13" s="10" t="s">
        <v>32</v>
      </c>
      <c r="AA13" s="10" t="s">
        <v>31</v>
      </c>
      <c r="AB13" s="10" t="s">
        <v>33</v>
      </c>
      <c r="AC13" s="10" t="s">
        <v>34</v>
      </c>
      <c r="AD13" s="10" t="s">
        <v>35</v>
      </c>
      <c r="AE13" s="10" t="s">
        <v>36</v>
      </c>
      <c r="AF13" s="10" t="s">
        <v>37</v>
      </c>
      <c r="AG13" s="10" t="s">
        <v>38</v>
      </c>
      <c r="AH13" s="10" t="s">
        <v>39</v>
      </c>
      <c r="AI13" s="10" t="s">
        <v>40</v>
      </c>
      <c r="AJ13" s="10" t="s">
        <v>41</v>
      </c>
      <c r="AK13" s="10" t="s">
        <v>42</v>
      </c>
      <c r="AL13" s="10" t="s">
        <v>43</v>
      </c>
      <c r="AM13" s="34" t="s">
        <v>44</v>
      </c>
    </row>
    <row r="14" spans="1:39" x14ac:dyDescent="0.25">
      <c r="A14" t="s">
        <v>15</v>
      </c>
      <c r="B14">
        <v>0</v>
      </c>
      <c r="C14">
        <v>1</v>
      </c>
      <c r="D14">
        <v>0</v>
      </c>
      <c r="E14">
        <v>1</v>
      </c>
      <c r="F14">
        <v>0</v>
      </c>
      <c r="G14">
        <v>1</v>
      </c>
      <c r="H14">
        <v>0</v>
      </c>
      <c r="I14">
        <v>1</v>
      </c>
      <c r="J14">
        <v>0</v>
      </c>
      <c r="K14">
        <v>1</v>
      </c>
      <c r="L14">
        <v>0</v>
      </c>
      <c r="M14">
        <v>1</v>
      </c>
      <c r="N14">
        <v>0</v>
      </c>
      <c r="O14">
        <v>2</v>
      </c>
      <c r="P14">
        <v>0</v>
      </c>
      <c r="Q14">
        <v>2</v>
      </c>
      <c r="R14">
        <v>0</v>
      </c>
      <c r="S14">
        <v>2</v>
      </c>
      <c r="T14">
        <v>0</v>
      </c>
      <c r="U14">
        <v>2</v>
      </c>
      <c r="V14">
        <v>0</v>
      </c>
      <c r="W14">
        <v>1</v>
      </c>
      <c r="X14">
        <v>0</v>
      </c>
      <c r="Y14">
        <v>1</v>
      </c>
      <c r="Z14">
        <v>0</v>
      </c>
      <c r="AA14">
        <v>1</v>
      </c>
      <c r="AB14">
        <v>0</v>
      </c>
      <c r="AC14">
        <v>1</v>
      </c>
      <c r="AD14">
        <v>0</v>
      </c>
      <c r="AE14">
        <v>1</v>
      </c>
      <c r="AF14">
        <v>0</v>
      </c>
      <c r="AG14">
        <v>1</v>
      </c>
      <c r="AH14">
        <v>0</v>
      </c>
      <c r="AI14">
        <v>1</v>
      </c>
      <c r="AJ14">
        <v>0</v>
      </c>
      <c r="AK14">
        <v>2</v>
      </c>
      <c r="AL14">
        <v>0</v>
      </c>
      <c r="AM14" s="18">
        <v>1</v>
      </c>
    </row>
    <row r="15" spans="1:39" x14ac:dyDescent="0.25">
      <c r="A15" t="s">
        <v>16</v>
      </c>
      <c r="B15">
        <v>36</v>
      </c>
      <c r="C15">
        <v>4</v>
      </c>
      <c r="D15">
        <v>8</v>
      </c>
      <c r="E15">
        <v>2</v>
      </c>
      <c r="F15">
        <v>7</v>
      </c>
      <c r="G15">
        <v>7</v>
      </c>
      <c r="H15">
        <v>8</v>
      </c>
      <c r="I15">
        <v>5</v>
      </c>
      <c r="J15">
        <v>2</v>
      </c>
      <c r="K15">
        <v>1</v>
      </c>
      <c r="L15">
        <v>2</v>
      </c>
      <c r="M15">
        <v>1</v>
      </c>
      <c r="N15">
        <v>3</v>
      </c>
      <c r="O15">
        <v>4</v>
      </c>
      <c r="P15">
        <v>1</v>
      </c>
      <c r="Q15">
        <v>2</v>
      </c>
      <c r="R15">
        <v>11</v>
      </c>
      <c r="S15">
        <v>2</v>
      </c>
      <c r="T15">
        <v>1</v>
      </c>
      <c r="U15">
        <v>2</v>
      </c>
      <c r="V15">
        <v>9</v>
      </c>
      <c r="W15">
        <v>10</v>
      </c>
      <c r="X15">
        <v>11</v>
      </c>
      <c r="Y15">
        <v>1</v>
      </c>
      <c r="Z15">
        <v>2</v>
      </c>
      <c r="AA15">
        <v>2</v>
      </c>
      <c r="AB15">
        <v>2</v>
      </c>
      <c r="AC15">
        <v>4</v>
      </c>
      <c r="AD15">
        <v>14</v>
      </c>
      <c r="AE15">
        <v>2</v>
      </c>
      <c r="AF15">
        <v>2</v>
      </c>
      <c r="AG15">
        <v>6</v>
      </c>
      <c r="AH15">
        <v>2</v>
      </c>
      <c r="AI15">
        <v>2</v>
      </c>
      <c r="AJ15">
        <v>6</v>
      </c>
      <c r="AK15">
        <v>3</v>
      </c>
      <c r="AL15">
        <v>4</v>
      </c>
      <c r="AM15" s="18">
        <v>4</v>
      </c>
    </row>
    <row r="16" spans="1:39" x14ac:dyDescent="0.25">
      <c r="A16" t="s">
        <v>17</v>
      </c>
      <c r="B16">
        <f>B14*B15</f>
        <v>0</v>
      </c>
      <c r="C16">
        <f t="shared" ref="C16:AM16" si="0">C14*C15</f>
        <v>4</v>
      </c>
      <c r="D16">
        <f t="shared" si="0"/>
        <v>0</v>
      </c>
      <c r="E16">
        <f t="shared" si="0"/>
        <v>2</v>
      </c>
      <c r="F16">
        <f t="shared" si="0"/>
        <v>0</v>
      </c>
      <c r="G16">
        <f t="shared" si="0"/>
        <v>7</v>
      </c>
      <c r="H16">
        <f t="shared" si="0"/>
        <v>0</v>
      </c>
      <c r="I16">
        <f t="shared" si="0"/>
        <v>5</v>
      </c>
      <c r="J16">
        <f t="shared" si="0"/>
        <v>0</v>
      </c>
      <c r="K16">
        <f t="shared" si="0"/>
        <v>1</v>
      </c>
      <c r="L16">
        <f t="shared" si="0"/>
        <v>0</v>
      </c>
      <c r="M16">
        <f t="shared" si="0"/>
        <v>1</v>
      </c>
      <c r="N16">
        <f t="shared" si="0"/>
        <v>0</v>
      </c>
      <c r="O16">
        <f t="shared" si="0"/>
        <v>8</v>
      </c>
      <c r="P16">
        <f t="shared" si="0"/>
        <v>0</v>
      </c>
      <c r="Q16">
        <f t="shared" si="0"/>
        <v>4</v>
      </c>
      <c r="R16">
        <f t="shared" si="0"/>
        <v>0</v>
      </c>
      <c r="S16">
        <f t="shared" si="0"/>
        <v>4</v>
      </c>
      <c r="T16">
        <f t="shared" si="0"/>
        <v>0</v>
      </c>
      <c r="U16">
        <f t="shared" si="0"/>
        <v>4</v>
      </c>
      <c r="V16">
        <f t="shared" si="0"/>
        <v>0</v>
      </c>
      <c r="W16">
        <f t="shared" si="0"/>
        <v>10</v>
      </c>
      <c r="X16">
        <f t="shared" si="0"/>
        <v>0</v>
      </c>
      <c r="Y16">
        <f t="shared" si="0"/>
        <v>1</v>
      </c>
      <c r="Z16">
        <f t="shared" si="0"/>
        <v>0</v>
      </c>
      <c r="AA16">
        <f t="shared" si="0"/>
        <v>2</v>
      </c>
      <c r="AB16">
        <f t="shared" si="0"/>
        <v>0</v>
      </c>
      <c r="AC16">
        <f t="shared" si="0"/>
        <v>4</v>
      </c>
      <c r="AD16">
        <f t="shared" si="0"/>
        <v>0</v>
      </c>
      <c r="AE16">
        <f t="shared" si="0"/>
        <v>2</v>
      </c>
      <c r="AF16">
        <f t="shared" si="0"/>
        <v>0</v>
      </c>
      <c r="AG16">
        <f t="shared" si="0"/>
        <v>6</v>
      </c>
      <c r="AH16">
        <f t="shared" si="0"/>
        <v>0</v>
      </c>
      <c r="AI16">
        <f t="shared" si="0"/>
        <v>2</v>
      </c>
      <c r="AJ16">
        <f t="shared" si="0"/>
        <v>0</v>
      </c>
      <c r="AK16">
        <f t="shared" si="0"/>
        <v>6</v>
      </c>
      <c r="AL16">
        <f t="shared" si="0"/>
        <v>0</v>
      </c>
      <c r="AM16" s="18">
        <f t="shared" si="0"/>
        <v>4</v>
      </c>
    </row>
    <row r="17" spans="1:39" x14ac:dyDescent="0.25">
      <c r="A17" t="s">
        <v>48</v>
      </c>
      <c r="B17">
        <f>SUM(B16:AM16)</f>
        <v>77</v>
      </c>
      <c r="AM17" s="18"/>
    </row>
    <row r="18" spans="1:39" x14ac:dyDescent="0.25">
      <c r="A18" t="s">
        <v>129</v>
      </c>
      <c r="B18">
        <f>B17/B11</f>
        <v>0.39690721649484534</v>
      </c>
      <c r="AM18" s="18"/>
    </row>
    <row r="19" spans="1:39" x14ac:dyDescent="0.25">
      <c r="AM19" s="20"/>
    </row>
    <row r="20" spans="1:39" s="6" customFormat="1" x14ac:dyDescent="0.25">
      <c r="A20" s="6" t="s">
        <v>130</v>
      </c>
      <c r="B20" s="6">
        <f>194-B23-B26</f>
        <v>130</v>
      </c>
    </row>
    <row r="21" spans="1:39" x14ac:dyDescent="0.25">
      <c r="A21" s="11" t="s">
        <v>98</v>
      </c>
      <c r="B21">
        <f>(B20/194)*100</f>
        <v>67.010309278350505</v>
      </c>
    </row>
    <row r="22" spans="1:39" s="8" customFormat="1" x14ac:dyDescent="0.25"/>
    <row r="23" spans="1:39" s="8" customFormat="1" x14ac:dyDescent="0.25">
      <c r="A23" s="8" t="s">
        <v>131</v>
      </c>
      <c r="B23" s="8">
        <f>SUM(C15,E15,G15,I15,K15,M15,W15,Y15,AA15,AC15,AE15,AG15,AI15,AM15)</f>
        <v>51</v>
      </c>
    </row>
    <row r="24" spans="1:39" x14ac:dyDescent="0.25">
      <c r="A24" s="11" t="s">
        <v>98</v>
      </c>
      <c r="B24">
        <f>(B23/B11)*100</f>
        <v>26.288659793814436</v>
      </c>
    </row>
    <row r="26" spans="1:39" x14ac:dyDescent="0.25">
      <c r="A26" t="s">
        <v>132</v>
      </c>
      <c r="B26">
        <f>SUM(O15,Q15,S15,U15,AK15)</f>
        <v>13</v>
      </c>
    </row>
    <row r="27" spans="1:39" x14ac:dyDescent="0.25">
      <c r="A27" t="s">
        <v>98</v>
      </c>
      <c r="B27">
        <f>(B26/B11)*100</f>
        <v>6.7010309278350517</v>
      </c>
    </row>
    <row r="29" spans="1:39" x14ac:dyDescent="0.25">
      <c r="A29" t="s">
        <v>133</v>
      </c>
      <c r="B29">
        <v>0</v>
      </c>
    </row>
    <row r="30" spans="1:39" x14ac:dyDescent="0.25">
      <c r="A30" t="s">
        <v>98</v>
      </c>
      <c r="B30">
        <v>0</v>
      </c>
    </row>
    <row r="31" spans="1:39" s="9" customFormat="1" ht="15.75" thickBot="1" x14ac:dyDescent="0.3"/>
    <row r="32" spans="1:39" s="8" customFormat="1" ht="15.75" thickTop="1" x14ac:dyDescent="0.25">
      <c r="A32" s="7" t="s">
        <v>49</v>
      </c>
    </row>
    <row r="33" spans="1:39" x14ac:dyDescent="0.25">
      <c r="A33" s="1" t="s">
        <v>46</v>
      </c>
      <c r="B33" s="4" t="s">
        <v>50</v>
      </c>
    </row>
    <row r="34" spans="1:39" x14ac:dyDescent="0.25">
      <c r="A34" s="2" t="s">
        <v>5</v>
      </c>
      <c r="B34">
        <v>2015</v>
      </c>
    </row>
    <row r="35" spans="1:39" x14ac:dyDescent="0.25">
      <c r="A35" s="2" t="s">
        <v>45</v>
      </c>
      <c r="B35" s="3">
        <v>0.14930555555555555</v>
      </c>
    </row>
    <row r="36" spans="1:39" x14ac:dyDescent="0.25">
      <c r="A36" t="s">
        <v>4</v>
      </c>
      <c r="B36">
        <v>215</v>
      </c>
    </row>
    <row r="38" spans="1:39" s="6" customFormat="1" x14ac:dyDescent="0.25">
      <c r="A38" s="6" t="s">
        <v>14</v>
      </c>
      <c r="B38" s="6" t="s">
        <v>51</v>
      </c>
      <c r="C38" s="6" t="s">
        <v>52</v>
      </c>
      <c r="D38" s="6" t="s">
        <v>53</v>
      </c>
      <c r="E38" s="6" t="s">
        <v>54</v>
      </c>
      <c r="F38" s="10" t="s">
        <v>55</v>
      </c>
      <c r="G38" s="10">
        <v>5.6944444444444443E-2</v>
      </c>
      <c r="H38" s="10" t="s">
        <v>56</v>
      </c>
      <c r="I38" s="6" t="s">
        <v>57</v>
      </c>
      <c r="J38" s="6" t="s">
        <v>58</v>
      </c>
      <c r="K38" s="10" t="s">
        <v>59</v>
      </c>
      <c r="L38" s="6" t="s">
        <v>60</v>
      </c>
      <c r="M38" s="10" t="s">
        <v>61</v>
      </c>
      <c r="N38" s="6" t="s">
        <v>62</v>
      </c>
      <c r="O38" s="34" t="s">
        <v>63</v>
      </c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</row>
    <row r="39" spans="1:39" x14ac:dyDescent="0.25">
      <c r="A39" t="s">
        <v>15</v>
      </c>
      <c r="B39">
        <v>0</v>
      </c>
      <c r="C39">
        <v>1</v>
      </c>
      <c r="D39">
        <v>2</v>
      </c>
      <c r="E39">
        <v>0</v>
      </c>
      <c r="F39">
        <v>2</v>
      </c>
      <c r="G39">
        <v>3</v>
      </c>
      <c r="H39">
        <v>2</v>
      </c>
      <c r="I39">
        <v>3</v>
      </c>
      <c r="J39">
        <v>2</v>
      </c>
      <c r="K39">
        <v>1</v>
      </c>
      <c r="L39">
        <v>0</v>
      </c>
      <c r="M39">
        <v>1</v>
      </c>
      <c r="N39">
        <v>0</v>
      </c>
      <c r="O39" s="18">
        <v>1</v>
      </c>
    </row>
    <row r="40" spans="1:39" x14ac:dyDescent="0.25">
      <c r="A40" t="s">
        <v>16</v>
      </c>
      <c r="B40">
        <v>24</v>
      </c>
      <c r="C40">
        <v>12</v>
      </c>
      <c r="D40">
        <v>29</v>
      </c>
      <c r="E40">
        <v>13</v>
      </c>
      <c r="F40">
        <v>4</v>
      </c>
      <c r="G40">
        <v>1</v>
      </c>
      <c r="H40">
        <v>4</v>
      </c>
      <c r="I40">
        <v>4</v>
      </c>
      <c r="J40">
        <v>9</v>
      </c>
      <c r="K40">
        <v>5</v>
      </c>
      <c r="L40">
        <v>11</v>
      </c>
      <c r="M40">
        <v>54</v>
      </c>
      <c r="N40">
        <v>34</v>
      </c>
      <c r="O40" s="18">
        <v>12</v>
      </c>
    </row>
    <row r="41" spans="1:39" x14ac:dyDescent="0.25">
      <c r="A41" t="s">
        <v>17</v>
      </c>
      <c r="B41">
        <f>B40*B39</f>
        <v>0</v>
      </c>
      <c r="C41">
        <f t="shared" ref="C41:O41" si="1">C40*C39</f>
        <v>12</v>
      </c>
      <c r="D41">
        <f t="shared" si="1"/>
        <v>58</v>
      </c>
      <c r="E41">
        <f t="shared" si="1"/>
        <v>0</v>
      </c>
      <c r="F41">
        <f t="shared" si="1"/>
        <v>8</v>
      </c>
      <c r="G41">
        <f t="shared" si="1"/>
        <v>3</v>
      </c>
      <c r="H41">
        <f t="shared" si="1"/>
        <v>8</v>
      </c>
      <c r="I41">
        <f t="shared" si="1"/>
        <v>12</v>
      </c>
      <c r="J41">
        <f t="shared" si="1"/>
        <v>18</v>
      </c>
      <c r="K41">
        <f t="shared" si="1"/>
        <v>5</v>
      </c>
      <c r="L41">
        <f t="shared" si="1"/>
        <v>0</v>
      </c>
      <c r="M41">
        <f t="shared" si="1"/>
        <v>54</v>
      </c>
      <c r="N41">
        <f t="shared" si="1"/>
        <v>0</v>
      </c>
      <c r="O41" s="18">
        <f t="shared" si="1"/>
        <v>12</v>
      </c>
    </row>
    <row r="42" spans="1:39" x14ac:dyDescent="0.25">
      <c r="A42" t="s">
        <v>48</v>
      </c>
      <c r="B42">
        <f>SUM(B41:AM41)</f>
        <v>190</v>
      </c>
      <c r="O42" s="18"/>
    </row>
    <row r="43" spans="1:39" x14ac:dyDescent="0.25">
      <c r="A43" t="s">
        <v>134</v>
      </c>
      <c r="B43">
        <f>B42/B36</f>
        <v>0.88372093023255816</v>
      </c>
      <c r="O43" s="18"/>
    </row>
    <row r="44" spans="1:39" x14ac:dyDescent="0.25">
      <c r="O44" s="20"/>
    </row>
    <row r="45" spans="1:39" s="6" customFormat="1" x14ac:dyDescent="0.25">
      <c r="A45" s="6" t="s">
        <v>130</v>
      </c>
      <c r="B45" s="6">
        <f>215-B48-B51-B54</f>
        <v>81</v>
      </c>
    </row>
    <row r="46" spans="1:39" s="8" customFormat="1" x14ac:dyDescent="0.25">
      <c r="A46" s="11" t="s">
        <v>98</v>
      </c>
      <c r="B46" s="8">
        <f>B45/215*100</f>
        <v>37.674418604651159</v>
      </c>
    </row>
    <row r="47" spans="1:39" s="8" customFormat="1" x14ac:dyDescent="0.25"/>
    <row r="48" spans="1:39" s="8" customFormat="1" x14ac:dyDescent="0.25">
      <c r="A48" s="8" t="s">
        <v>131</v>
      </c>
      <c r="B48" s="8">
        <f>C40+K40+M40+O40</f>
        <v>83</v>
      </c>
    </row>
    <row r="49" spans="1:33" x14ac:dyDescent="0.25">
      <c r="A49" s="11" t="s">
        <v>98</v>
      </c>
      <c r="B49">
        <f>(B48/B36)*100</f>
        <v>38.604651162790695</v>
      </c>
    </row>
    <row r="51" spans="1:33" x14ac:dyDescent="0.25">
      <c r="A51" t="s">
        <v>132</v>
      </c>
      <c r="B51">
        <f>D40+F40+H40+J40</f>
        <v>46</v>
      </c>
    </row>
    <row r="52" spans="1:33" x14ac:dyDescent="0.25">
      <c r="A52" t="s">
        <v>98</v>
      </c>
      <c r="B52">
        <f>B51/215*100</f>
        <v>21.395348837209301</v>
      </c>
    </row>
    <row r="54" spans="1:33" x14ac:dyDescent="0.25">
      <c r="A54" t="s">
        <v>133</v>
      </c>
      <c r="B54">
        <f>G40+I40</f>
        <v>5</v>
      </c>
    </row>
    <row r="55" spans="1:33" x14ac:dyDescent="0.25">
      <c r="A55" t="s">
        <v>98</v>
      </c>
      <c r="B55">
        <f>B54/215*100</f>
        <v>2.3255813953488373</v>
      </c>
    </row>
    <row r="56" spans="1:33" s="9" customFormat="1" ht="15.75" thickBot="1" x14ac:dyDescent="0.3"/>
    <row r="57" spans="1:33" ht="15.75" thickTop="1" x14ac:dyDescent="0.25">
      <c r="A57" s="7" t="s">
        <v>68</v>
      </c>
    </row>
    <row r="58" spans="1:33" x14ac:dyDescent="0.25">
      <c r="A58" s="1" t="s">
        <v>46</v>
      </c>
      <c r="B58" s="4" t="s">
        <v>69</v>
      </c>
    </row>
    <row r="59" spans="1:33" x14ac:dyDescent="0.25">
      <c r="A59" s="2" t="s">
        <v>5</v>
      </c>
      <c r="B59">
        <v>2016</v>
      </c>
    </row>
    <row r="60" spans="1:33" x14ac:dyDescent="0.25">
      <c r="A60" s="2" t="s">
        <v>45</v>
      </c>
      <c r="B60" s="3">
        <v>0.13194444444444445</v>
      </c>
    </row>
    <row r="61" spans="1:33" x14ac:dyDescent="0.25">
      <c r="A61" t="s">
        <v>4</v>
      </c>
      <c r="B61">
        <v>190</v>
      </c>
    </row>
    <row r="62" spans="1:33" s="12" customFormat="1" x14ac:dyDescent="0.25"/>
    <row r="63" spans="1:33" x14ac:dyDescent="0.25">
      <c r="A63" s="8" t="s">
        <v>14</v>
      </c>
      <c r="B63" t="s">
        <v>70</v>
      </c>
      <c r="C63" t="s">
        <v>71</v>
      </c>
      <c r="D63" t="s">
        <v>72</v>
      </c>
      <c r="E63" s="3">
        <v>2.9861111111111113E-2</v>
      </c>
      <c r="F63" t="s">
        <v>74</v>
      </c>
      <c r="G63" t="s">
        <v>73</v>
      </c>
      <c r="H63" t="s">
        <v>75</v>
      </c>
      <c r="I63" t="s">
        <v>76</v>
      </c>
      <c r="J63" t="s">
        <v>78</v>
      </c>
      <c r="K63" t="s">
        <v>77</v>
      </c>
      <c r="L63" t="s">
        <v>79</v>
      </c>
      <c r="M63" t="s">
        <v>80</v>
      </c>
      <c r="N63" s="3" t="s">
        <v>81</v>
      </c>
      <c r="O63" t="s">
        <v>82</v>
      </c>
      <c r="P63" t="s">
        <v>83</v>
      </c>
      <c r="Q63" t="s">
        <v>84</v>
      </c>
      <c r="R63" s="3" t="s">
        <v>85</v>
      </c>
      <c r="S63" s="3">
        <v>9.4444444444444442E-2</v>
      </c>
      <c r="T63" t="s">
        <v>86</v>
      </c>
      <c r="U63" t="s">
        <v>87</v>
      </c>
      <c r="V63" t="s">
        <v>88</v>
      </c>
      <c r="W63" t="s">
        <v>89</v>
      </c>
      <c r="X63" s="3">
        <v>0.10694444444444444</v>
      </c>
      <c r="Y63" t="s">
        <v>90</v>
      </c>
      <c r="Z63" t="s">
        <v>91</v>
      </c>
      <c r="AA63" t="s">
        <v>92</v>
      </c>
      <c r="AB63" t="s">
        <v>93</v>
      </c>
      <c r="AC63" t="s">
        <v>94</v>
      </c>
      <c r="AD63" s="3">
        <v>0.12083333333333333</v>
      </c>
      <c r="AE63" t="s">
        <v>96</v>
      </c>
      <c r="AF63" t="s">
        <v>95</v>
      </c>
      <c r="AG63" s="32" t="s">
        <v>97</v>
      </c>
    </row>
    <row r="64" spans="1:33" x14ac:dyDescent="0.25">
      <c r="A64" t="s">
        <v>15</v>
      </c>
      <c r="B64">
        <v>0</v>
      </c>
      <c r="C64">
        <v>2</v>
      </c>
      <c r="D64">
        <v>0</v>
      </c>
      <c r="E64">
        <v>2</v>
      </c>
      <c r="F64">
        <v>0</v>
      </c>
      <c r="G64">
        <v>1</v>
      </c>
      <c r="H64">
        <v>0</v>
      </c>
      <c r="I64">
        <v>2</v>
      </c>
      <c r="J64">
        <v>0</v>
      </c>
      <c r="K64">
        <v>1</v>
      </c>
      <c r="L64">
        <v>0</v>
      </c>
      <c r="M64">
        <v>1</v>
      </c>
      <c r="N64">
        <v>0</v>
      </c>
      <c r="O64">
        <v>2</v>
      </c>
      <c r="P64">
        <v>0</v>
      </c>
      <c r="Q64">
        <v>1</v>
      </c>
      <c r="R64">
        <v>3</v>
      </c>
      <c r="S64">
        <v>1</v>
      </c>
      <c r="T64">
        <v>3</v>
      </c>
      <c r="U64">
        <v>1</v>
      </c>
      <c r="V64">
        <v>3</v>
      </c>
      <c r="W64">
        <v>0</v>
      </c>
      <c r="X64">
        <v>3</v>
      </c>
      <c r="Y64">
        <v>0</v>
      </c>
      <c r="Z64">
        <v>3</v>
      </c>
      <c r="AA64">
        <v>0</v>
      </c>
      <c r="AB64">
        <v>3</v>
      </c>
      <c r="AC64">
        <v>0</v>
      </c>
      <c r="AD64">
        <v>3</v>
      </c>
      <c r="AE64">
        <v>0</v>
      </c>
      <c r="AF64">
        <v>2</v>
      </c>
      <c r="AG64" s="18">
        <v>0</v>
      </c>
    </row>
    <row r="65" spans="1:33" x14ac:dyDescent="0.25">
      <c r="A65" t="s">
        <v>16</v>
      </c>
      <c r="B65">
        <v>38</v>
      </c>
      <c r="C65">
        <v>3</v>
      </c>
      <c r="D65">
        <v>2</v>
      </c>
      <c r="E65">
        <v>1</v>
      </c>
      <c r="F65">
        <v>3</v>
      </c>
      <c r="G65">
        <v>5</v>
      </c>
      <c r="H65">
        <v>2</v>
      </c>
      <c r="I65">
        <v>2</v>
      </c>
      <c r="J65">
        <v>14</v>
      </c>
      <c r="K65">
        <v>3</v>
      </c>
      <c r="L65">
        <v>10</v>
      </c>
      <c r="M65">
        <v>8</v>
      </c>
      <c r="N65">
        <v>23</v>
      </c>
      <c r="O65">
        <v>3</v>
      </c>
      <c r="P65">
        <v>14</v>
      </c>
      <c r="Q65">
        <v>2</v>
      </c>
      <c r="R65">
        <v>3</v>
      </c>
      <c r="S65">
        <v>1</v>
      </c>
      <c r="T65">
        <v>2</v>
      </c>
      <c r="U65">
        <v>4</v>
      </c>
      <c r="V65">
        <v>3</v>
      </c>
      <c r="W65">
        <v>8</v>
      </c>
      <c r="X65">
        <v>1</v>
      </c>
      <c r="Y65">
        <v>7</v>
      </c>
      <c r="Z65">
        <v>2</v>
      </c>
      <c r="AA65">
        <v>4</v>
      </c>
      <c r="AB65">
        <v>2</v>
      </c>
      <c r="AC65">
        <v>4</v>
      </c>
      <c r="AD65">
        <v>1</v>
      </c>
      <c r="AE65">
        <v>7</v>
      </c>
      <c r="AF65">
        <v>2</v>
      </c>
      <c r="AG65" s="18">
        <v>7</v>
      </c>
    </row>
    <row r="66" spans="1:33" x14ac:dyDescent="0.25">
      <c r="A66" t="s">
        <v>17</v>
      </c>
      <c r="B66">
        <f>B64*B65</f>
        <v>0</v>
      </c>
      <c r="C66">
        <f t="shared" ref="C66:AG66" si="2">C64*C65</f>
        <v>6</v>
      </c>
      <c r="D66">
        <f t="shared" si="2"/>
        <v>0</v>
      </c>
      <c r="E66">
        <f t="shared" si="2"/>
        <v>2</v>
      </c>
      <c r="F66">
        <f t="shared" si="2"/>
        <v>0</v>
      </c>
      <c r="G66">
        <f t="shared" si="2"/>
        <v>5</v>
      </c>
      <c r="H66">
        <f t="shared" si="2"/>
        <v>0</v>
      </c>
      <c r="I66">
        <f t="shared" si="2"/>
        <v>4</v>
      </c>
      <c r="J66">
        <f t="shared" si="2"/>
        <v>0</v>
      </c>
      <c r="K66">
        <f t="shared" si="2"/>
        <v>3</v>
      </c>
      <c r="L66">
        <f t="shared" si="2"/>
        <v>0</v>
      </c>
      <c r="M66">
        <f t="shared" si="2"/>
        <v>8</v>
      </c>
      <c r="N66">
        <f t="shared" si="2"/>
        <v>0</v>
      </c>
      <c r="O66">
        <f t="shared" si="2"/>
        <v>6</v>
      </c>
      <c r="P66">
        <f t="shared" si="2"/>
        <v>0</v>
      </c>
      <c r="Q66">
        <f t="shared" si="2"/>
        <v>2</v>
      </c>
      <c r="R66">
        <f t="shared" si="2"/>
        <v>9</v>
      </c>
      <c r="S66">
        <f t="shared" si="2"/>
        <v>1</v>
      </c>
      <c r="T66">
        <f t="shared" si="2"/>
        <v>6</v>
      </c>
      <c r="U66">
        <f t="shared" si="2"/>
        <v>4</v>
      </c>
      <c r="V66">
        <f t="shared" si="2"/>
        <v>9</v>
      </c>
      <c r="W66">
        <f t="shared" si="2"/>
        <v>0</v>
      </c>
      <c r="X66">
        <f t="shared" si="2"/>
        <v>3</v>
      </c>
      <c r="Y66">
        <f t="shared" si="2"/>
        <v>0</v>
      </c>
      <c r="Z66">
        <f t="shared" si="2"/>
        <v>6</v>
      </c>
      <c r="AA66">
        <f t="shared" si="2"/>
        <v>0</v>
      </c>
      <c r="AB66">
        <f t="shared" si="2"/>
        <v>6</v>
      </c>
      <c r="AC66">
        <f t="shared" si="2"/>
        <v>0</v>
      </c>
      <c r="AD66">
        <f t="shared" si="2"/>
        <v>3</v>
      </c>
      <c r="AE66">
        <f t="shared" si="2"/>
        <v>0</v>
      </c>
      <c r="AF66">
        <f t="shared" si="2"/>
        <v>4</v>
      </c>
      <c r="AG66" s="18">
        <f t="shared" si="2"/>
        <v>0</v>
      </c>
    </row>
    <row r="67" spans="1:33" x14ac:dyDescent="0.25">
      <c r="A67" t="s">
        <v>48</v>
      </c>
      <c r="B67">
        <f>SUM(B66:AG66)</f>
        <v>87</v>
      </c>
      <c r="AG67" s="18"/>
    </row>
    <row r="68" spans="1:33" x14ac:dyDescent="0.25">
      <c r="A68" t="s">
        <v>134</v>
      </c>
      <c r="B68">
        <f>B67/B61</f>
        <v>0.45789473684210524</v>
      </c>
      <c r="AG68" s="18"/>
    </row>
    <row r="69" spans="1:33" s="12" customFormat="1" x14ac:dyDescent="0.25">
      <c r="AG69" s="20"/>
    </row>
    <row r="70" spans="1:33" x14ac:dyDescent="0.25">
      <c r="A70" s="8" t="s">
        <v>130</v>
      </c>
      <c r="B70">
        <f>190-B73-B76-B79</f>
        <v>142</v>
      </c>
    </row>
    <row r="71" spans="1:33" x14ac:dyDescent="0.25">
      <c r="A71" s="11" t="s">
        <v>67</v>
      </c>
      <c r="B71">
        <f>B70/190*100</f>
        <v>74.73684210526315</v>
      </c>
    </row>
    <row r="72" spans="1:33" x14ac:dyDescent="0.25">
      <c r="A72" s="8"/>
    </row>
    <row r="73" spans="1:33" x14ac:dyDescent="0.25">
      <c r="A73" s="8" t="s">
        <v>131</v>
      </c>
      <c r="B73">
        <f>G65+K65+M65+Q65+S65+U65</f>
        <v>23</v>
      </c>
    </row>
    <row r="74" spans="1:33" x14ac:dyDescent="0.25">
      <c r="A74" s="11" t="s">
        <v>66</v>
      </c>
      <c r="B74">
        <f>B73/B61*100</f>
        <v>12.105263157894736</v>
      </c>
    </row>
    <row r="76" spans="1:33" x14ac:dyDescent="0.25">
      <c r="A76" t="s">
        <v>132</v>
      </c>
      <c r="B76">
        <f>C65+E65+I65+O65+AF65</f>
        <v>11</v>
      </c>
    </row>
    <row r="77" spans="1:33" x14ac:dyDescent="0.25">
      <c r="A77" t="s">
        <v>65</v>
      </c>
      <c r="B77">
        <f>B76/190*100</f>
        <v>5.7894736842105265</v>
      </c>
    </row>
    <row r="79" spans="1:33" x14ac:dyDescent="0.25">
      <c r="A79" t="s">
        <v>133</v>
      </c>
      <c r="B79">
        <f>R65+T65+V65+X65+Z65+AB65+AD65</f>
        <v>14</v>
      </c>
    </row>
    <row r="80" spans="1:33" x14ac:dyDescent="0.25">
      <c r="A80" t="s">
        <v>64</v>
      </c>
      <c r="B80">
        <f>B79/190*100</f>
        <v>7.3684210526315779</v>
      </c>
    </row>
    <row r="81" spans="1:21" s="9" customFormat="1" ht="15.75" thickBot="1" x14ac:dyDescent="0.3"/>
    <row r="82" spans="1:21" ht="15.75" thickTop="1" x14ac:dyDescent="0.25">
      <c r="A82" s="7" t="s">
        <v>99</v>
      </c>
    </row>
    <row r="83" spans="1:21" x14ac:dyDescent="0.25">
      <c r="A83" s="1" t="s">
        <v>46</v>
      </c>
      <c r="B83" s="4" t="s">
        <v>100</v>
      </c>
    </row>
    <row r="84" spans="1:21" x14ac:dyDescent="0.25">
      <c r="A84" s="2" t="s">
        <v>5</v>
      </c>
      <c r="B84">
        <v>2017</v>
      </c>
    </row>
    <row r="85" spans="1:21" x14ac:dyDescent="0.25">
      <c r="A85" s="2" t="s">
        <v>45</v>
      </c>
      <c r="B85" s="3">
        <v>0.15625</v>
      </c>
    </row>
    <row r="86" spans="1:21" x14ac:dyDescent="0.25">
      <c r="A86" t="s">
        <v>4</v>
      </c>
      <c r="B86">
        <v>225</v>
      </c>
    </row>
    <row r="87" spans="1:21" s="12" customFormat="1" x14ac:dyDescent="0.25"/>
    <row r="88" spans="1:21" x14ac:dyDescent="0.25">
      <c r="A88" s="8" t="s">
        <v>14</v>
      </c>
      <c r="B88" t="s">
        <v>101</v>
      </c>
      <c r="C88" t="s">
        <v>102</v>
      </c>
      <c r="D88" t="s">
        <v>103</v>
      </c>
      <c r="E88" s="3">
        <v>6.0416666666666667E-2</v>
      </c>
      <c r="F88" t="s">
        <v>105</v>
      </c>
      <c r="G88" t="s">
        <v>104</v>
      </c>
      <c r="H88" s="3" t="s">
        <v>106</v>
      </c>
      <c r="I88" t="s">
        <v>107</v>
      </c>
      <c r="J88" t="s">
        <v>108</v>
      </c>
      <c r="K88" t="s">
        <v>109</v>
      </c>
      <c r="L88" t="s">
        <v>110</v>
      </c>
      <c r="M88" t="s">
        <v>111</v>
      </c>
      <c r="N88" t="s">
        <v>112</v>
      </c>
      <c r="O88" t="s">
        <v>113</v>
      </c>
      <c r="P88" s="3" t="s">
        <v>114</v>
      </c>
      <c r="Q88" t="s">
        <v>115</v>
      </c>
      <c r="R88" t="s">
        <v>117</v>
      </c>
      <c r="S88" t="s">
        <v>116</v>
      </c>
      <c r="T88" t="s">
        <v>118</v>
      </c>
      <c r="U88" s="32" t="s">
        <v>119</v>
      </c>
    </row>
    <row r="89" spans="1:21" x14ac:dyDescent="0.25">
      <c r="A89" t="s">
        <v>15</v>
      </c>
      <c r="B89">
        <v>0</v>
      </c>
      <c r="C89">
        <v>1</v>
      </c>
      <c r="D89">
        <v>0</v>
      </c>
      <c r="E89">
        <v>1</v>
      </c>
      <c r="F89">
        <v>0</v>
      </c>
      <c r="G89">
        <v>2</v>
      </c>
      <c r="H89">
        <v>0</v>
      </c>
      <c r="I89">
        <v>1</v>
      </c>
      <c r="J89">
        <v>3</v>
      </c>
      <c r="K89">
        <v>1</v>
      </c>
      <c r="L89">
        <v>0</v>
      </c>
      <c r="M89">
        <v>3</v>
      </c>
      <c r="N89">
        <v>0</v>
      </c>
      <c r="O89">
        <v>1</v>
      </c>
      <c r="P89">
        <v>0</v>
      </c>
      <c r="Q89">
        <v>1</v>
      </c>
      <c r="R89">
        <v>0</v>
      </c>
      <c r="S89">
        <v>1</v>
      </c>
      <c r="T89">
        <v>0</v>
      </c>
      <c r="U89" s="18">
        <v>3</v>
      </c>
    </row>
    <row r="90" spans="1:21" x14ac:dyDescent="0.25">
      <c r="A90" t="s">
        <v>16</v>
      </c>
      <c r="B90">
        <v>81</v>
      </c>
      <c r="C90">
        <v>4</v>
      </c>
      <c r="D90">
        <v>2</v>
      </c>
      <c r="E90">
        <v>1</v>
      </c>
      <c r="F90">
        <v>15</v>
      </c>
      <c r="G90">
        <v>2</v>
      </c>
      <c r="H90">
        <v>19</v>
      </c>
      <c r="I90">
        <v>2</v>
      </c>
      <c r="J90">
        <v>3</v>
      </c>
      <c r="K90">
        <v>2</v>
      </c>
      <c r="L90">
        <v>8</v>
      </c>
      <c r="M90">
        <v>4</v>
      </c>
      <c r="N90">
        <v>11</v>
      </c>
      <c r="O90">
        <v>5</v>
      </c>
      <c r="P90">
        <v>2</v>
      </c>
      <c r="Q90">
        <v>17</v>
      </c>
      <c r="R90">
        <v>13</v>
      </c>
      <c r="S90">
        <v>7</v>
      </c>
      <c r="T90">
        <v>30</v>
      </c>
      <c r="U90" s="18">
        <v>3</v>
      </c>
    </row>
    <row r="91" spans="1:21" x14ac:dyDescent="0.25">
      <c r="A91" t="s">
        <v>17</v>
      </c>
      <c r="B91">
        <f>B89*B90</f>
        <v>0</v>
      </c>
      <c r="C91">
        <f t="shared" ref="C91:U91" si="3">C89*C90</f>
        <v>4</v>
      </c>
      <c r="D91">
        <f t="shared" si="3"/>
        <v>0</v>
      </c>
      <c r="E91">
        <f t="shared" si="3"/>
        <v>1</v>
      </c>
      <c r="F91">
        <f t="shared" si="3"/>
        <v>0</v>
      </c>
      <c r="G91">
        <f t="shared" si="3"/>
        <v>4</v>
      </c>
      <c r="H91">
        <f t="shared" si="3"/>
        <v>0</v>
      </c>
      <c r="I91">
        <f t="shared" si="3"/>
        <v>2</v>
      </c>
      <c r="J91">
        <f t="shared" si="3"/>
        <v>9</v>
      </c>
      <c r="K91">
        <f t="shared" si="3"/>
        <v>2</v>
      </c>
      <c r="L91">
        <f t="shared" si="3"/>
        <v>0</v>
      </c>
      <c r="M91">
        <f t="shared" si="3"/>
        <v>12</v>
      </c>
      <c r="N91">
        <f t="shared" si="3"/>
        <v>0</v>
      </c>
      <c r="O91">
        <f t="shared" si="3"/>
        <v>5</v>
      </c>
      <c r="P91">
        <f t="shared" si="3"/>
        <v>0</v>
      </c>
      <c r="Q91">
        <f t="shared" si="3"/>
        <v>17</v>
      </c>
      <c r="R91">
        <f t="shared" si="3"/>
        <v>0</v>
      </c>
      <c r="S91">
        <f t="shared" si="3"/>
        <v>7</v>
      </c>
      <c r="T91">
        <f t="shared" si="3"/>
        <v>0</v>
      </c>
      <c r="U91" s="18">
        <f t="shared" si="3"/>
        <v>9</v>
      </c>
    </row>
    <row r="92" spans="1:21" x14ac:dyDescent="0.25">
      <c r="A92" t="s">
        <v>48</v>
      </c>
      <c r="B92">
        <f>SUM(B91:U91)</f>
        <v>72</v>
      </c>
      <c r="U92" s="18"/>
    </row>
    <row r="93" spans="1:21" x14ac:dyDescent="0.25">
      <c r="A93" t="s">
        <v>135</v>
      </c>
      <c r="B93">
        <f>B92/B86</f>
        <v>0.32</v>
      </c>
      <c r="U93" s="18"/>
    </row>
    <row r="94" spans="1:21" s="12" customFormat="1" x14ac:dyDescent="0.25">
      <c r="U94" s="20"/>
    </row>
    <row r="95" spans="1:21" x14ac:dyDescent="0.25">
      <c r="A95" s="8" t="s">
        <v>130</v>
      </c>
      <c r="B95">
        <f>225-B98-B101-B104</f>
        <v>175</v>
      </c>
    </row>
    <row r="96" spans="1:21" x14ac:dyDescent="0.25">
      <c r="A96" s="11" t="s">
        <v>67</v>
      </c>
      <c r="B96">
        <f>B95/225*100</f>
        <v>77.777777777777786</v>
      </c>
    </row>
    <row r="97" spans="1:5" x14ac:dyDescent="0.25">
      <c r="A97" s="8"/>
    </row>
    <row r="98" spans="1:5" x14ac:dyDescent="0.25">
      <c r="A98" s="8" t="s">
        <v>131</v>
      </c>
      <c r="B98">
        <f>SUM(C90,E90,I90,K90,O90,Q90,S90)</f>
        <v>38</v>
      </c>
    </row>
    <row r="99" spans="1:5" x14ac:dyDescent="0.25">
      <c r="A99" s="11" t="s">
        <v>66</v>
      </c>
      <c r="B99">
        <f>B98/B86*100</f>
        <v>16.888888888888889</v>
      </c>
    </row>
    <row r="101" spans="1:5" x14ac:dyDescent="0.25">
      <c r="A101" t="s">
        <v>132</v>
      </c>
      <c r="B101">
        <f>SUM(G90)</f>
        <v>2</v>
      </c>
    </row>
    <row r="102" spans="1:5" x14ac:dyDescent="0.25">
      <c r="A102" t="s">
        <v>65</v>
      </c>
      <c r="B102">
        <f>B101/B86*100</f>
        <v>0.88888888888888884</v>
      </c>
    </row>
    <row r="104" spans="1:5" x14ac:dyDescent="0.25">
      <c r="A104" t="s">
        <v>133</v>
      </c>
      <c r="B104">
        <f>SUM(J90,M90,U90)</f>
        <v>10</v>
      </c>
    </row>
    <row r="105" spans="1:5" x14ac:dyDescent="0.25">
      <c r="A105" t="s">
        <v>64</v>
      </c>
      <c r="B105">
        <f>B104/B86*100</f>
        <v>4.4444444444444446</v>
      </c>
    </row>
    <row r="106" spans="1:5" s="9" customFormat="1" ht="15.75" thickBot="1" x14ac:dyDescent="0.3"/>
    <row r="107" spans="1:5" ht="15.75" thickTop="1" x14ac:dyDescent="0.25">
      <c r="A107" s="13" t="s">
        <v>128</v>
      </c>
    </row>
    <row r="109" spans="1:5" x14ac:dyDescent="0.25">
      <c r="A109" s="15"/>
      <c r="B109" s="30" t="s">
        <v>120</v>
      </c>
      <c r="C109" s="5" t="s">
        <v>121</v>
      </c>
      <c r="D109" s="5" t="s">
        <v>122</v>
      </c>
      <c r="E109" s="31" t="s">
        <v>123</v>
      </c>
    </row>
    <row r="110" spans="1:5" x14ac:dyDescent="0.25">
      <c r="A110" s="28" t="s">
        <v>124</v>
      </c>
      <c r="B110" s="16">
        <v>67.010309278350505</v>
      </c>
      <c r="C110" s="6">
        <v>37.674418604651159</v>
      </c>
      <c r="D110" s="6">
        <v>74.73684210526315</v>
      </c>
      <c r="E110" s="32">
        <v>77.777777777777786</v>
      </c>
    </row>
    <row r="111" spans="1:5" x14ac:dyDescent="0.25">
      <c r="A111" s="33" t="s">
        <v>125</v>
      </c>
      <c r="B111" s="17">
        <v>26.288659793814436</v>
      </c>
      <c r="C111" s="8">
        <v>38.604651162790695</v>
      </c>
      <c r="D111" s="8">
        <v>12.105263157894736</v>
      </c>
      <c r="E111" s="18">
        <v>16.888888888888889</v>
      </c>
    </row>
    <row r="112" spans="1:5" x14ac:dyDescent="0.25">
      <c r="A112" s="33" t="s">
        <v>126</v>
      </c>
      <c r="B112" s="17">
        <v>6.7010309278350517</v>
      </c>
      <c r="C112" s="8">
        <v>21.395348837209301</v>
      </c>
      <c r="D112" s="8">
        <f>0.0578947368421053*100</f>
        <v>5.7894736842105301</v>
      </c>
      <c r="E112" s="18">
        <v>0.88888888888888884</v>
      </c>
    </row>
    <row r="113" spans="1:12" x14ac:dyDescent="0.25">
      <c r="A113" s="29" t="s">
        <v>127</v>
      </c>
      <c r="B113" s="21">
        <v>0</v>
      </c>
      <c r="C113" s="12">
        <v>2.3255813953488373</v>
      </c>
      <c r="D113" s="12">
        <v>7.3684210526315779</v>
      </c>
      <c r="E113" s="20">
        <v>4.4444444444444446</v>
      </c>
    </row>
    <row r="116" spans="1:12" x14ac:dyDescent="0.25">
      <c r="A116" s="15"/>
      <c r="B116" s="5" t="s">
        <v>120</v>
      </c>
      <c r="C116" s="5" t="s">
        <v>121</v>
      </c>
      <c r="D116" s="5" t="s">
        <v>122</v>
      </c>
      <c r="E116" s="31" t="s">
        <v>123</v>
      </c>
      <c r="H116" s="28"/>
      <c r="I116" s="25" t="s">
        <v>5</v>
      </c>
      <c r="J116" s="26"/>
      <c r="K116" s="26"/>
      <c r="L116" s="27"/>
    </row>
    <row r="117" spans="1:12" x14ac:dyDescent="0.25">
      <c r="A117" s="14" t="s">
        <v>136</v>
      </c>
      <c r="B117" s="22">
        <v>0.39690721649484534</v>
      </c>
      <c r="C117" s="23">
        <v>0.88372093023255816</v>
      </c>
      <c r="D117" s="23">
        <v>0.45789473684210524</v>
      </c>
      <c r="E117" s="24">
        <v>0.32</v>
      </c>
      <c r="H117" s="29"/>
      <c r="I117" s="17">
        <v>1</v>
      </c>
      <c r="J117" s="8">
        <v>2</v>
      </c>
      <c r="K117" s="8">
        <v>3</v>
      </c>
      <c r="L117" s="18">
        <v>4</v>
      </c>
    </row>
    <row r="118" spans="1:12" x14ac:dyDescent="0.25">
      <c r="H118" s="19" t="s">
        <v>137</v>
      </c>
      <c r="I118" s="22">
        <v>0.39690721649484534</v>
      </c>
      <c r="J118" s="23">
        <v>0.88372093023255816</v>
      </c>
      <c r="K118" s="23">
        <v>0.45789473684210524</v>
      </c>
      <c r="L118" s="24">
        <v>0.32</v>
      </c>
    </row>
    <row r="119" spans="1:12" x14ac:dyDescent="0.25">
      <c r="A119" s="14" t="s">
        <v>138</v>
      </c>
      <c r="B119" s="15">
        <f>CORREL(I117:L117,I118:L118)</f>
        <v>-0.33575522097555488</v>
      </c>
    </row>
  </sheetData>
  <mergeCells count="1">
    <mergeCell ref="I116:L116"/>
  </mergeCells>
  <hyperlinks>
    <hyperlink ref="B8" r:id="rId1" xr:uid="{C0A1214C-B454-4EA7-959F-8B15FFA0DA57}"/>
    <hyperlink ref="B58" r:id="rId2" xr:uid="{903945ED-1D6C-4005-AEDD-4E2CD7935D32}"/>
  </hyperlinks>
  <pageMargins left="0.7" right="0.7" top="0.75" bottom="0.75" header="0.3" footer="0.3"/>
  <pageSetup paperSize="9" orientation="portrait" horizontalDpi="4294967294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Alex</cp:lastModifiedBy>
  <dcterms:created xsi:type="dcterms:W3CDTF">2017-12-19T20:55:04Z</dcterms:created>
  <dcterms:modified xsi:type="dcterms:W3CDTF">2017-12-23T10:55:07Z</dcterms:modified>
</cp:coreProperties>
</file>